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9CAA" lockStructure="1"/>
  <bookViews>
    <workbookView xWindow="360" yWindow="300" windowWidth="14895" windowHeight="787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D40" i="1" l="1"/>
  <c r="D41" i="1" l="1"/>
  <c r="F42" i="1" l="1"/>
  <c r="F43" i="1" s="1"/>
  <c r="D45" i="1"/>
  <c r="D46" i="1" s="1"/>
  <c r="D19" i="1"/>
  <c r="D42" i="1"/>
  <c r="F44" i="1"/>
  <c r="D44" i="1"/>
  <c r="D17" i="1" s="1"/>
  <c r="G42" i="1"/>
  <c r="G44" i="1"/>
  <c r="G17" i="1" s="1"/>
  <c r="F16" i="1" l="1"/>
  <c r="G43" i="1"/>
  <c r="D43" i="1"/>
  <c r="D18" i="1" s="1"/>
  <c r="D16" i="1"/>
  <c r="G16" i="1" l="1"/>
  <c r="D21" i="1"/>
  <c r="F21" i="1" s="1"/>
  <c r="G21" i="1" l="1"/>
</calcChain>
</file>

<file path=xl/comments1.xml><?xml version="1.0" encoding="utf-8"?>
<comments xmlns="http://schemas.openxmlformats.org/spreadsheetml/2006/main">
  <authors>
    <author>CajaMadrid</author>
  </authors>
  <commentList>
    <comment ref="D7" authorId="0">
      <text>
        <r>
          <rPr>
            <sz val="8"/>
            <color indexed="81"/>
            <rFont val="Tahoma"/>
            <family val="2"/>
          </rPr>
          <t>Fecha antigüedad a efectos indemnizatorios.</t>
        </r>
      </text>
    </comment>
    <comment ref="D8" authorId="0">
      <text>
        <r>
          <rPr>
            <sz val="8"/>
            <color indexed="81"/>
            <rFont val="Tahoma"/>
            <family val="2"/>
          </rPr>
          <t>Fecha último día de trabajo en Bankia.</t>
        </r>
      </text>
    </comment>
    <comment ref="D10" authorId="0">
      <text>
        <r>
          <rPr>
            <sz val="8"/>
            <color indexed="81"/>
            <rFont val="Tahoma"/>
            <family val="2"/>
          </rPr>
          <t xml:space="preserve">Importe de la casilla Total Devengos del recibo de la nómina,descontando indemnizatorios y atrasos.
</t>
        </r>
      </text>
    </comment>
    <comment ref="D16" authorId="0">
      <text>
        <r>
          <rPr>
            <sz val="8"/>
            <color indexed="81"/>
            <rFont val="Tahoma"/>
            <family val="2"/>
          </rPr>
          <t>30 días de Retribución Fija por año de servicio con el límite de 22 mensualidades.</t>
        </r>
      </text>
    </comment>
    <comment ref="F16" authorId="0">
      <text>
        <r>
          <rPr>
            <sz val="8"/>
            <color indexed="81"/>
            <rFont val="Tahoma"/>
            <family val="2"/>
          </rPr>
          <t>25 días de Retribución Fija por año de servicio con el límite de 16 mensualidades.</t>
        </r>
      </text>
    </comment>
    <comment ref="G16" authorId="0">
      <text>
        <r>
          <rPr>
            <sz val="8"/>
            <color indexed="81"/>
            <rFont val="Tahoma"/>
            <family val="2"/>
          </rPr>
          <t>Diferencia entre el importe percibido en el primer pago y la cuantía correspondiente a 30 días de Retribución Fija por año de servicio con el límite de 20 mensualidades.</t>
        </r>
      </text>
    </comment>
    <comment ref="D17" authorId="0">
      <text>
        <r>
          <rPr>
            <sz val="8"/>
            <color indexed="81"/>
            <rFont val="Tahoma"/>
            <family val="2"/>
          </rPr>
          <t>Importe de 2.000 € por cada 3 años completos de prestación de servicios a la fecha de baja.</t>
        </r>
      </text>
    </comment>
    <comment ref="G17" authorId="0">
      <text>
        <r>
          <rPr>
            <sz val="8"/>
            <color indexed="81"/>
            <rFont val="Tahoma"/>
            <family val="2"/>
          </rPr>
          <t>Importe de 2.000 € por cada 3 años completos de prestación de servicios a la fecha de baja.</t>
        </r>
      </text>
    </comment>
    <comment ref="D18" authorId="0">
      <text>
        <r>
          <rPr>
            <sz val="8"/>
            <color indexed="81"/>
            <rFont val="Tahoma"/>
            <family val="2"/>
          </rPr>
          <t xml:space="preserve">Importe conforme años de prestación de servicios:
&lt;5 : 4.000
&gt;=5 y &lt;10 : 9.000
&gt;=10 y &lt;15 : 14.000
&gt;=15 y &lt;20 : 19.000
&gt;=20 : 24.000 </t>
        </r>
      </text>
    </comment>
    <comment ref="D19" authorId="0">
      <text>
        <r>
          <rPr>
            <sz val="8"/>
            <color indexed="81"/>
            <rFont val="Tahoma"/>
            <family val="2"/>
          </rPr>
          <t xml:space="preserve">Importe adicional para empleados con 25 años o más de prestación de servicios:
Si Retribución Fija anual &lt;= 50.000 : 5.000 €
Si Retribución Fija anual &gt; 50.000 : 6.000 €
</t>
        </r>
      </text>
    </comment>
  </commentList>
</comments>
</file>

<file path=xl/sharedStrings.xml><?xml version="1.0" encoding="utf-8"?>
<sst xmlns="http://schemas.openxmlformats.org/spreadsheetml/2006/main" count="32" uniqueCount="28">
  <si>
    <t>Fecha Baja:</t>
  </si>
  <si>
    <t>Retribución Fija Mensual:</t>
  </si>
  <si>
    <t>Parámetros</t>
  </si>
  <si>
    <t>Nº días / año trabajado</t>
  </si>
  <si>
    <t>Nº máximo mensualidades</t>
  </si>
  <si>
    <t>Importe por trienio</t>
  </si>
  <si>
    <t>Cálculos Intermedios</t>
  </si>
  <si>
    <t>Años de servicio</t>
  </si>
  <si>
    <t>Retribución Anualizada</t>
  </si>
  <si>
    <t>Nº días</t>
  </si>
  <si>
    <t>Nº Mensualidades</t>
  </si>
  <si>
    <t>Nº Trienios completos</t>
  </si>
  <si>
    <t>Importe Total:</t>
  </si>
  <si>
    <t>-</t>
  </si>
  <si>
    <t>Fecha Antigüedad:</t>
  </si>
  <si>
    <t>Notas: 
1. Los resultados ofrecidos en este simulador son meramente orientativos y no contemplan las particularidades de cada persona. Si lo deseas puedes solicitar tu información personalizada enviando un correo electrónico a la siguiente dirección: rrhhlp@bankia.com
2. El Importe Total hace referencia a la cantidad bruta a percibir por el empleado sin considerar los efectos fiscales.</t>
  </si>
  <si>
    <t>Bajas previa propuesta del empleado</t>
  </si>
  <si>
    <t>1er Pago</t>
  </si>
  <si>
    <t>Cálculo estimado Indemnización por Baja Indemnizada menores 54 años</t>
  </si>
  <si>
    <t xml:space="preserve">2º Pago </t>
  </si>
  <si>
    <t>a) Importe días/año</t>
  </si>
  <si>
    <t>b) Importe por cada 3 años</t>
  </si>
  <si>
    <t>c) Importe conforme años prestación servicios</t>
  </si>
  <si>
    <t>d) Importe por año completo servicio que supere 25 años</t>
  </si>
  <si>
    <t>Indemnización 20 días</t>
  </si>
  <si>
    <t>Indemnización 20 días por año, máximo 12 meses</t>
  </si>
  <si>
    <t>Bajas designación directa de la empresa</t>
  </si>
  <si>
    <t>Cumplimenta las celdas de color verde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</si>
</sst>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indexed="81"/>
      <name val="Tahoma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6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/>
    <xf numFmtId="0" fontId="0" fillId="2" borderId="0" xfId="0" applyFill="1" applyBorder="1"/>
    <xf numFmtId="0" fontId="1" fillId="2" borderId="0" xfId="0" applyFont="1" applyFill="1" applyBorder="1"/>
    <xf numFmtId="0" fontId="0" fillId="2" borderId="0" xfId="0" applyFill="1" applyBorder="1" applyAlignment="1">
      <alignment horizontal="right" indent="1"/>
    </xf>
    <xf numFmtId="0" fontId="0" fillId="0" borderId="0" xfId="0" applyBorder="1"/>
    <xf numFmtId="0" fontId="0" fillId="0" borderId="0" xfId="0" applyProtection="1">
      <protection hidden="1"/>
    </xf>
    <xf numFmtId="3" fontId="0" fillId="0" borderId="0" xfId="0" applyNumberFormat="1" applyProtection="1">
      <protection hidden="1"/>
    </xf>
    <xf numFmtId="2" fontId="0" fillId="0" borderId="0" xfId="0" applyNumberFormat="1" applyProtection="1">
      <protection hidden="1"/>
    </xf>
    <xf numFmtId="0" fontId="0" fillId="2" borderId="0" xfId="0" applyFill="1" applyBorder="1" applyAlignment="1" applyProtection="1">
      <alignment horizontal="right" indent="1"/>
      <protection hidden="1"/>
    </xf>
    <xf numFmtId="0" fontId="0" fillId="2" borderId="0" xfId="0" applyFill="1" applyBorder="1" applyAlignment="1" applyProtection="1">
      <alignment horizontal="right" vertical="top" indent="1"/>
      <protection hidden="1"/>
    </xf>
    <xf numFmtId="0" fontId="0" fillId="2" borderId="0" xfId="0" applyFill="1" applyBorder="1" applyAlignment="1">
      <alignment vertical="top" wrapText="1"/>
    </xf>
    <xf numFmtId="0" fontId="5" fillId="2" borderId="0" xfId="0" applyFont="1" applyFill="1" applyBorder="1"/>
    <xf numFmtId="0" fontId="6" fillId="2" borderId="0" xfId="0" applyFont="1" applyFill="1" applyBorder="1" applyAlignment="1">
      <alignment horizontal="right" indent="1"/>
    </xf>
    <xf numFmtId="0" fontId="5" fillId="2" borderId="0" xfId="0" applyFont="1" applyFill="1" applyBorder="1" applyAlignment="1" applyProtection="1">
      <alignment horizontal="right" indent="1"/>
      <protection hidden="1"/>
    </xf>
    <xf numFmtId="4" fontId="0" fillId="0" borderId="0" xfId="0" applyNumberFormat="1"/>
    <xf numFmtId="0" fontId="1" fillId="2" borderId="0" xfId="0" applyFont="1" applyFill="1" applyBorder="1" applyAlignment="1">
      <alignment horizontal="center" vertical="center" wrapText="1"/>
    </xf>
    <xf numFmtId="4" fontId="0" fillId="3" borderId="0" xfId="0" applyNumberFormat="1" applyFill="1" applyBorder="1" applyAlignment="1" applyProtection="1">
      <alignment horizontal="right" vertical="top" indent="1"/>
      <protection hidden="1"/>
    </xf>
    <xf numFmtId="0" fontId="0" fillId="3" borderId="0" xfId="0" applyFill="1" applyBorder="1" applyAlignment="1" applyProtection="1">
      <alignment horizontal="right" indent="1"/>
      <protection hidden="1"/>
    </xf>
    <xf numFmtId="4" fontId="5" fillId="3" borderId="0" xfId="0" applyNumberFormat="1" applyFont="1" applyFill="1" applyBorder="1" applyAlignment="1" applyProtection="1">
      <alignment horizontal="right" indent="1"/>
      <protection hidden="1"/>
    </xf>
    <xf numFmtId="0" fontId="0" fillId="3" borderId="0" xfId="0" applyFill="1" applyBorder="1" applyAlignment="1" applyProtection="1">
      <alignment horizontal="right" vertical="top" indent="1"/>
      <protection hidden="1"/>
    </xf>
    <xf numFmtId="4" fontId="0" fillId="3" borderId="2" xfId="0" applyNumberFormat="1" applyFill="1" applyBorder="1" applyAlignment="1" applyProtection="1">
      <alignment horizontal="right" vertical="top" indent="1"/>
      <protection hidden="1"/>
    </xf>
    <xf numFmtId="0" fontId="0" fillId="3" borderId="2" xfId="0" applyFill="1" applyBorder="1" applyAlignment="1" applyProtection="1">
      <alignment horizontal="right" vertical="top" indent="1"/>
      <protection hidden="1"/>
    </xf>
    <xf numFmtId="0" fontId="0" fillId="3" borderId="2" xfId="0" applyFill="1" applyBorder="1" applyAlignment="1" applyProtection="1">
      <alignment horizontal="right" indent="1"/>
      <protection hidden="1"/>
    </xf>
    <xf numFmtId="4" fontId="5" fillId="3" borderId="2" xfId="0" applyNumberFormat="1" applyFont="1" applyFill="1" applyBorder="1" applyAlignment="1" applyProtection="1">
      <alignment horizontal="right" indent="1"/>
      <protection hidden="1"/>
    </xf>
    <xf numFmtId="14" fontId="0" fillId="4" borderId="1" xfId="0" applyNumberFormat="1" applyFill="1" applyBorder="1" applyProtection="1">
      <protection locked="0"/>
    </xf>
    <xf numFmtId="4" fontId="0" fillId="4" borderId="1" xfId="0" applyNumberFormat="1" applyFill="1" applyBorder="1" applyProtection="1">
      <protection locked="0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5" fillId="4" borderId="0" xfId="0" applyFont="1" applyFill="1" applyAlignment="1">
      <alignment horizontal="center"/>
    </xf>
    <xf numFmtId="0" fontId="2" fillId="0" borderId="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FF66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171450</xdr:rowOff>
    </xdr:from>
    <xdr:to>
      <xdr:col>7</xdr:col>
      <xdr:colOff>142875</xdr:colOff>
      <xdr:row>3</xdr:row>
      <xdr:rowOff>76200</xdr:rowOff>
    </xdr:to>
    <xdr:sp macro="" textlink="">
      <xdr:nvSpPr>
        <xdr:cNvPr id="2" name="1 Rectángulo"/>
        <xdr:cNvSpPr/>
      </xdr:nvSpPr>
      <xdr:spPr>
        <a:xfrm>
          <a:off x="257175" y="171450"/>
          <a:ext cx="4867275" cy="361950"/>
        </a:xfrm>
        <a:prstGeom prst="rect">
          <a:avLst/>
        </a:prstGeom>
        <a:noFill/>
        <a:ln w="63500" cmpd="thickThin">
          <a:solidFill>
            <a:schemeClr val="accent1">
              <a:shade val="50000"/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_trad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6"/>
  <sheetViews>
    <sheetView showGridLines="0" showRowColHeaders="0" tabSelected="1" topLeftCell="A2" zoomScaleNormal="100" workbookViewId="0">
      <selection activeCell="D16" sqref="D16"/>
    </sheetView>
  </sheetViews>
  <sheetFormatPr baseColWidth="10" defaultRowHeight="15" x14ac:dyDescent="0.25"/>
  <cols>
    <col min="1" max="1" width="5.28515625" customWidth="1"/>
    <col min="2" max="2" width="26.28515625" customWidth="1"/>
    <col min="3" max="3" width="3" customWidth="1"/>
    <col min="4" max="4" width="14.7109375" customWidth="1"/>
    <col min="5" max="5" width="3" customWidth="1"/>
    <col min="6" max="7" width="14.7109375" customWidth="1"/>
  </cols>
  <sheetData>
    <row r="1" spans="2:9" ht="8.25" customHeight="1" x14ac:dyDescent="0.25"/>
    <row r="2" spans="2:9" ht="21" customHeight="1" x14ac:dyDescent="0.25">
      <c r="B2" s="33" t="s">
        <v>18</v>
      </c>
      <c r="C2" s="33"/>
      <c r="D2" s="33"/>
      <c r="E2" s="33"/>
      <c r="F2" s="33"/>
      <c r="G2" s="33"/>
    </row>
    <row r="3" spans="2:9" ht="21" customHeight="1" x14ac:dyDescent="0.25">
      <c r="B3" s="33"/>
      <c r="C3" s="33"/>
      <c r="D3" s="33"/>
      <c r="E3" s="33"/>
      <c r="F3" s="33"/>
      <c r="G3" s="33"/>
    </row>
    <row r="4" spans="2:9" ht="21" x14ac:dyDescent="0.35">
      <c r="B4" s="2"/>
    </row>
    <row r="5" spans="2:9" ht="15.75" x14ac:dyDescent="0.25">
      <c r="B5" s="32" t="s">
        <v>27</v>
      </c>
      <c r="C5" s="32"/>
      <c r="D5" s="32"/>
      <c r="E5" s="32"/>
      <c r="F5" s="32"/>
      <c r="G5" s="32"/>
    </row>
    <row r="7" spans="2:9" x14ac:dyDescent="0.25">
      <c r="B7" s="1" t="s">
        <v>14</v>
      </c>
      <c r="D7" s="27">
        <v>34213</v>
      </c>
    </row>
    <row r="8" spans="2:9" x14ac:dyDescent="0.25">
      <c r="B8" s="1" t="s">
        <v>0</v>
      </c>
      <c r="D8" s="27">
        <v>42347</v>
      </c>
    </row>
    <row r="9" spans="2:9" x14ac:dyDescent="0.25">
      <c r="B9" s="1"/>
      <c r="I9" s="7"/>
    </row>
    <row r="10" spans="2:9" x14ac:dyDescent="0.25">
      <c r="B10" s="1" t="s">
        <v>1</v>
      </c>
      <c r="D10" s="28">
        <v>4835</v>
      </c>
    </row>
    <row r="11" spans="2:9" ht="4.5" customHeight="1" x14ac:dyDescent="0.25">
      <c r="B11" s="1"/>
    </row>
    <row r="12" spans="2:9" ht="6" customHeight="1" x14ac:dyDescent="0.25"/>
    <row r="13" spans="2:9" ht="30" customHeight="1" x14ac:dyDescent="0.25">
      <c r="B13" s="4"/>
      <c r="C13" s="5"/>
      <c r="D13" s="30" t="s">
        <v>16</v>
      </c>
      <c r="E13" s="5"/>
      <c r="F13" s="29" t="s">
        <v>26</v>
      </c>
      <c r="G13" s="29"/>
    </row>
    <row r="14" spans="2:9" ht="18" customHeight="1" x14ac:dyDescent="0.25">
      <c r="B14" s="4"/>
      <c r="C14" s="5"/>
      <c r="D14" s="30"/>
      <c r="E14" s="5"/>
      <c r="F14" s="18" t="s">
        <v>17</v>
      </c>
      <c r="G14" s="18" t="s">
        <v>19</v>
      </c>
    </row>
    <row r="15" spans="2:9" ht="6" customHeight="1" x14ac:dyDescent="0.25">
      <c r="B15" s="5"/>
      <c r="C15" s="4"/>
      <c r="D15" s="4"/>
      <c r="E15" s="4"/>
      <c r="F15" s="4"/>
      <c r="G15" s="4"/>
    </row>
    <row r="16" spans="2:9" ht="30" customHeight="1" x14ac:dyDescent="0.25">
      <c r="B16" s="13" t="s">
        <v>20</v>
      </c>
      <c r="C16" s="6"/>
      <c r="D16" s="19">
        <f>IF($D$41/365*D42&lt;D31*$D$10,$D$41/365*D42,D31*$D$10)</f>
        <v>106200.44383561645</v>
      </c>
      <c r="E16" s="12"/>
      <c r="F16" s="19">
        <f>IF($D$41/365*F42&lt;F31*$D$10,$D$41/365*F42,F31*$D$10)</f>
        <v>77360</v>
      </c>
      <c r="G16" s="23">
        <f>IF($D$41/365*G42&lt;G31*$D$10,$D$41/365*G42-F16,G31*$D$10-F16)</f>
        <v>19340</v>
      </c>
    </row>
    <row r="17" spans="1:8" ht="30" customHeight="1" x14ac:dyDescent="0.25">
      <c r="B17" s="13" t="s">
        <v>21</v>
      </c>
      <c r="C17" s="6"/>
      <c r="D17" s="19">
        <f>IF(AND(D7&lt;&gt;"",D8&lt;&gt;""),D44*$D$32,0)</f>
        <v>14000</v>
      </c>
      <c r="E17" s="12"/>
      <c r="F17" s="22" t="s">
        <v>13</v>
      </c>
      <c r="G17" s="23">
        <f>IF(AND(D7&lt;&gt;"",D8&lt;&gt;""),G44*$D$32,0)</f>
        <v>14000</v>
      </c>
    </row>
    <row r="18" spans="1:8" ht="30" customHeight="1" x14ac:dyDescent="0.25">
      <c r="B18" s="13" t="s">
        <v>22</v>
      </c>
      <c r="C18" s="6"/>
      <c r="D18" s="19">
        <f>IF(AND(D7&lt;&gt;"",D8&lt;&gt;""),VLOOKUP(D43,$B$33:$D$37,3),0)</f>
        <v>24000</v>
      </c>
      <c r="E18" s="12"/>
      <c r="F18" s="22" t="s">
        <v>13</v>
      </c>
      <c r="G18" s="24" t="s">
        <v>13</v>
      </c>
    </row>
    <row r="19" spans="1:8" ht="30" customHeight="1" x14ac:dyDescent="0.25">
      <c r="B19" s="13" t="s">
        <v>23</v>
      </c>
      <c r="C19" s="6"/>
      <c r="D19" s="19">
        <f>IF(D40&gt;25,IF(D41&gt;50000,6000*(INT(D40)-25),5000*(INT(D40)-25)),0)</f>
        <v>0</v>
      </c>
      <c r="E19" s="12"/>
      <c r="F19" s="22" t="s">
        <v>13</v>
      </c>
      <c r="G19" s="24" t="s">
        <v>13</v>
      </c>
    </row>
    <row r="20" spans="1:8" ht="9.75" customHeight="1" x14ac:dyDescent="0.25">
      <c r="B20" s="5"/>
      <c r="C20" s="6"/>
      <c r="D20" s="20"/>
      <c r="E20" s="11"/>
      <c r="F20" s="20"/>
      <c r="G20" s="25"/>
    </row>
    <row r="21" spans="1:8" ht="15.75" x14ac:dyDescent="0.25">
      <c r="B21" s="14" t="s">
        <v>12</v>
      </c>
      <c r="C21" s="15"/>
      <c r="D21" s="21">
        <f>IF(D16+D17+D18+D19&gt;350000,350000,IF(D16+D17+D18+D19&lt;D46,D46,D16+D17+D18+D19))</f>
        <v>144200.44383561646</v>
      </c>
      <c r="E21" s="16"/>
      <c r="F21" s="21">
        <f>IF(F16&gt;D21,D21,IF(F16&gt;350000,350000,F16))</f>
        <v>77360</v>
      </c>
      <c r="G21" s="26">
        <f>IF(F21+G16+G17&gt;D21,D21-F21,IF(F21&gt;=350000,0,IF(G16+G17+F21&gt;350000,350000,IF(F21+G16+G17&lt;D46,D46-F21,G16+G17))))</f>
        <v>33340</v>
      </c>
    </row>
    <row r="22" spans="1:8" x14ac:dyDescent="0.25">
      <c r="B22" s="3"/>
      <c r="C22" s="3"/>
      <c r="D22" s="3"/>
      <c r="E22" s="3"/>
      <c r="F22" s="3"/>
      <c r="G22" s="3"/>
    </row>
    <row r="23" spans="1:8" ht="15" customHeight="1" x14ac:dyDescent="0.25">
      <c r="A23" s="31" t="s">
        <v>15</v>
      </c>
      <c r="B23" s="31"/>
      <c r="C23" s="31"/>
      <c r="D23" s="31"/>
      <c r="E23" s="31"/>
      <c r="F23" s="31"/>
      <c r="G23" s="31"/>
      <c r="H23" s="31"/>
    </row>
    <row r="24" spans="1:8" x14ac:dyDescent="0.25">
      <c r="A24" s="31"/>
      <c r="B24" s="31"/>
      <c r="C24" s="31"/>
      <c r="D24" s="31"/>
      <c r="E24" s="31"/>
      <c r="F24" s="31"/>
      <c r="G24" s="31"/>
      <c r="H24" s="31"/>
    </row>
    <row r="25" spans="1:8" x14ac:dyDescent="0.25">
      <c r="A25" s="31"/>
      <c r="B25" s="31"/>
      <c r="C25" s="31"/>
      <c r="D25" s="31"/>
      <c r="E25" s="31"/>
      <c r="F25" s="31"/>
      <c r="G25" s="31"/>
      <c r="H25" s="31"/>
    </row>
    <row r="26" spans="1:8" x14ac:dyDescent="0.25">
      <c r="A26" s="31"/>
      <c r="B26" s="31"/>
      <c r="C26" s="31"/>
      <c r="D26" s="31"/>
      <c r="E26" s="31"/>
      <c r="F26" s="31"/>
      <c r="G26" s="31"/>
      <c r="H26" s="31"/>
    </row>
    <row r="27" spans="1:8" x14ac:dyDescent="0.25">
      <c r="B27" s="3"/>
      <c r="C27" s="3"/>
      <c r="D27" s="3"/>
      <c r="E27" s="3"/>
      <c r="F27" s="3"/>
      <c r="G27" s="3"/>
    </row>
    <row r="29" spans="1:8" hidden="1" x14ac:dyDescent="0.25">
      <c r="B29" s="8" t="s">
        <v>2</v>
      </c>
      <c r="C29" s="8"/>
      <c r="D29" s="8"/>
      <c r="E29" s="8"/>
      <c r="F29" s="8"/>
      <c r="G29" s="8"/>
    </row>
    <row r="30" spans="1:8" hidden="1" x14ac:dyDescent="0.25">
      <c r="B30" s="8" t="s">
        <v>3</v>
      </c>
      <c r="C30" s="8"/>
      <c r="D30" s="8">
        <v>30</v>
      </c>
      <c r="E30" s="8"/>
      <c r="F30" s="8">
        <v>25</v>
      </c>
      <c r="G30" s="8">
        <v>30</v>
      </c>
    </row>
    <row r="31" spans="1:8" hidden="1" x14ac:dyDescent="0.25">
      <c r="B31" s="8" t="s">
        <v>4</v>
      </c>
      <c r="C31" s="8"/>
      <c r="D31" s="8">
        <v>22</v>
      </c>
      <c r="E31" s="8"/>
      <c r="F31" s="8">
        <v>16</v>
      </c>
      <c r="G31" s="8">
        <v>20</v>
      </c>
    </row>
    <row r="32" spans="1:8" hidden="1" x14ac:dyDescent="0.25">
      <c r="B32" s="8" t="s">
        <v>5</v>
      </c>
      <c r="C32" s="8"/>
      <c r="D32" s="9">
        <v>2000</v>
      </c>
      <c r="E32" s="8"/>
      <c r="F32" s="8"/>
      <c r="G32" s="8"/>
    </row>
    <row r="33" spans="2:7" hidden="1" x14ac:dyDescent="0.25">
      <c r="B33" s="8">
        <v>0</v>
      </c>
      <c r="C33" s="8"/>
      <c r="D33" s="9">
        <v>4000</v>
      </c>
      <c r="E33" s="8"/>
      <c r="F33" s="8"/>
      <c r="G33" s="8"/>
    </row>
    <row r="34" spans="2:7" hidden="1" x14ac:dyDescent="0.25">
      <c r="B34" s="8">
        <v>5</v>
      </c>
      <c r="C34" s="8"/>
      <c r="D34" s="9">
        <v>9000</v>
      </c>
      <c r="E34" s="8"/>
      <c r="F34" s="8"/>
      <c r="G34" s="8"/>
    </row>
    <row r="35" spans="2:7" hidden="1" x14ac:dyDescent="0.25">
      <c r="B35" s="8">
        <v>10</v>
      </c>
      <c r="C35" s="8"/>
      <c r="D35" s="9">
        <v>14000</v>
      </c>
      <c r="E35" s="8"/>
      <c r="F35" s="8"/>
      <c r="G35" s="8"/>
    </row>
    <row r="36" spans="2:7" hidden="1" x14ac:dyDescent="0.25">
      <c r="B36" s="8">
        <v>15</v>
      </c>
      <c r="C36" s="8"/>
      <c r="D36" s="9">
        <v>19000</v>
      </c>
      <c r="E36" s="8"/>
      <c r="F36" s="8"/>
      <c r="G36" s="8"/>
    </row>
    <row r="37" spans="2:7" hidden="1" x14ac:dyDescent="0.25">
      <c r="B37" s="8">
        <v>20</v>
      </c>
      <c r="C37" s="8"/>
      <c r="D37" s="9">
        <v>24000</v>
      </c>
      <c r="E37" s="8"/>
      <c r="F37" s="8"/>
      <c r="G37" s="8"/>
    </row>
    <row r="38" spans="2:7" hidden="1" x14ac:dyDescent="0.25">
      <c r="B38" s="8"/>
      <c r="C38" s="8"/>
      <c r="D38" s="8"/>
      <c r="E38" s="8"/>
      <c r="F38" s="8"/>
      <c r="G38" s="8"/>
    </row>
    <row r="39" spans="2:7" hidden="1" x14ac:dyDescent="0.25">
      <c r="B39" s="8" t="s">
        <v>6</v>
      </c>
      <c r="C39" s="8"/>
      <c r="D39" s="8"/>
      <c r="E39" s="8"/>
      <c r="F39" s="8"/>
      <c r="G39" s="8"/>
    </row>
    <row r="40" spans="2:7" hidden="1" x14ac:dyDescent="0.25">
      <c r="B40" s="8" t="s">
        <v>7</v>
      </c>
      <c r="C40" s="8"/>
      <c r="D40" s="10">
        <f>ROUND((D8-D7+1)/365.25,2)</f>
        <v>22.27</v>
      </c>
      <c r="E40" s="8"/>
      <c r="F40" s="8"/>
      <c r="G40" s="8"/>
    </row>
    <row r="41" spans="2:7" hidden="1" x14ac:dyDescent="0.25">
      <c r="B41" s="8" t="s">
        <v>8</v>
      </c>
      <c r="C41" s="8"/>
      <c r="D41" s="9">
        <f>D10*12</f>
        <v>58020</v>
      </c>
      <c r="E41" s="8"/>
      <c r="F41" s="8"/>
      <c r="G41" s="8"/>
    </row>
    <row r="42" spans="2:7" hidden="1" x14ac:dyDescent="0.25">
      <c r="B42" s="8" t="s">
        <v>9</v>
      </c>
      <c r="C42" s="8"/>
      <c r="D42" s="10">
        <f>ROUND($D$40*D30,2)</f>
        <v>668.1</v>
      </c>
      <c r="E42" s="8"/>
      <c r="F42" s="10">
        <f>ROUND($D$40*F30,2)</f>
        <v>556.75</v>
      </c>
      <c r="G42" s="8">
        <f>$D$40*G30</f>
        <v>668.1</v>
      </c>
    </row>
    <row r="43" spans="2:7" hidden="1" x14ac:dyDescent="0.25">
      <c r="B43" s="8" t="s">
        <v>10</v>
      </c>
      <c r="C43" s="8"/>
      <c r="D43" s="10">
        <f>IF(D42/30&lt;D31,ROUND(D42/30,2),D31)</f>
        <v>22</v>
      </c>
      <c r="E43" s="8"/>
      <c r="F43" s="10">
        <f>IF(F42/30&lt;F31,ROUND(F42/30,2),F31)</f>
        <v>16</v>
      </c>
      <c r="G43" s="10">
        <f>IF(G42/30&lt;G31,G42/30,G31)</f>
        <v>20</v>
      </c>
    </row>
    <row r="44" spans="2:7" hidden="1" x14ac:dyDescent="0.25">
      <c r="B44" s="8" t="s">
        <v>11</v>
      </c>
      <c r="C44" s="8"/>
      <c r="D44" s="8">
        <f>INT($D$40/3)</f>
        <v>7</v>
      </c>
      <c r="E44" s="8"/>
      <c r="F44" s="8">
        <f>INT($D$40/3)</f>
        <v>7</v>
      </c>
      <c r="G44" s="8">
        <f>INT($D$40/3)</f>
        <v>7</v>
      </c>
    </row>
    <row r="45" spans="2:7" hidden="1" x14ac:dyDescent="0.25">
      <c r="B45" t="s">
        <v>24</v>
      </c>
      <c r="D45" s="17">
        <f>D41/365*D40*20</f>
        <v>70800.295890410955</v>
      </c>
    </row>
    <row r="46" spans="2:7" hidden="1" x14ac:dyDescent="0.25">
      <c r="B46" t="s">
        <v>25</v>
      </c>
      <c r="D46" s="17">
        <f>IF(D45&gt;D41,D41,D45)</f>
        <v>58020</v>
      </c>
    </row>
  </sheetData>
  <sheetProtection password="9CAA" sheet="1" objects="1" scenarios="1"/>
  <mergeCells count="5">
    <mergeCell ref="F13:G13"/>
    <mergeCell ref="D13:D14"/>
    <mergeCell ref="A23:H26"/>
    <mergeCell ref="B5:G5"/>
    <mergeCell ref="B2:G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&amp;R&amp;D</oddHead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MTopicTaxonomyUpdater xmlns="ffedb964-080c-4e95-9aaa-6552ef64660c" xsi:nil="true"/>
    <CMPubDate xmlns="ffedb964-080c-4e95-9aaa-6552ef64660c">2013-10-28T09:00:00+00:00</CMPubDate>
    <CMLanguage xmlns="ffedb964-080c-4e95-9aaa-6552ef64660c">es-ES</CMLanguage>
    <CMImage xmlns="ffedb964-080c-4e95-9aaa-6552ef64660c" xsi:nil="true"/>
    <CMTopicText xmlns="ffedb964-080c-4e95-9aaa-6552ef6466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Recursos Humanos</TermName>
          <TermId xmlns="http://schemas.microsoft.com/office/infopath/2007/PartnerControls">eb80eb50-97a5-40f4-b0c8-33297e73374b</TermId>
        </TermInfo>
      </Terms>
    </CMTopicText>
    <CMDescription xmlns="ffedb964-080c-4e95-9aaa-6552ef64660c" xsi:nil="true"/>
    <PublishingExpirationDate xmlns="http://schemas.microsoft.com/sharepoint/v3">2099-10-27T23:00:00+00:00</PublishingExpirationDate>
    <PublishingStartDate xmlns="http://schemas.microsoft.com/sharepoint/v3">2013-10-27T23:00:00+00:00</PublishingStartDate>
    <CMSubTopicText xmlns="ffedb964-080c-4e95-9aaa-6552ef6466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Acuerdo laboral</TermName>
          <TermId xmlns="http://schemas.microsoft.com/office/infopath/2007/PartnerControls">3a197cba-54cb-49ba-89fd-cd935157eacf</TermId>
        </TermInfo>
      </Terms>
    </CMSubTopicText>
    <TaxCatchAll xmlns="ffedb964-080c-4e95-9aaa-6552ef64660c">
      <Value>290</Value>
      <Value>374</Value>
    </TaxCatchAll>
    <Audienc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 intranet" ma:contentTypeID="0x01010027047FE9A7F541768C97DDA1BABBAA97003D31745856E940429BA13F502E963212" ma:contentTypeVersion="47" ma:contentTypeDescription="Crear nuevo documento." ma:contentTypeScope="" ma:versionID="edc5c396951f050a313f72ef74179aa7">
  <xsd:schema xmlns:xsd="http://www.w3.org/2001/XMLSchema" xmlns:xs="http://www.w3.org/2001/XMLSchema" xmlns:p="http://schemas.microsoft.com/office/2006/metadata/properties" xmlns:ns1="http://schemas.microsoft.com/sharepoint/v3" xmlns:ns2="ffedb964-080c-4e95-9aaa-6552ef64660c" targetNamespace="http://schemas.microsoft.com/office/2006/metadata/properties" ma:root="true" ma:fieldsID="06f4bb03ac17e3e2a119f4db5f8072ea" ns1:_="" ns2:_="">
    <xsd:import namespace="http://schemas.microsoft.com/sharepoint/v3"/>
    <xsd:import namespace="ffedb964-080c-4e95-9aaa-6552ef64660c"/>
    <xsd:element name="properties">
      <xsd:complexType>
        <xsd:sequence>
          <xsd:element name="documentManagement">
            <xsd:complexType>
              <xsd:all>
                <xsd:element ref="ns2:CMPubDate" minOccurs="0"/>
                <xsd:element ref="ns2:CMDescription" minOccurs="0"/>
                <xsd:element ref="ns2:CMImage" minOccurs="0"/>
                <xsd:element ref="ns2:CMLanguage" minOccurs="0"/>
                <xsd:element ref="ns1:PublishingExpirationDate"/>
                <xsd:element ref="ns1:PublishingStartDate"/>
                <xsd:element ref="ns1:Audience" minOccurs="0"/>
                <xsd:element ref="ns2:CMTopicTaxonomyUpdater" minOccurs="0"/>
                <xsd:element ref="ns2:CMTopicText" minOccurs="0"/>
                <xsd:element ref="ns2:CMSubTopicText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8" ma:displayName="Fecha de finalización programada" ma:description="" ma:internalName="PublishingExpirationDate" ma:readOnly="false">
      <xsd:simpleType>
        <xsd:restriction base="dms:Unknown"/>
      </xsd:simpleType>
    </xsd:element>
    <xsd:element name="PublishingStartDate" ma:index="9" ma:displayName="Fecha de inicio programada" ma:description="" ma:internalName="PublishingStartDate" ma:readOnly="false">
      <xsd:simpleType>
        <xsd:restriction base="dms:Unknown"/>
      </xsd:simpleType>
    </xsd:element>
    <xsd:element name="Audience" ma:index="10" nillable="true" ma:displayName="Audiencias de destino" ma:description="" ma:internalName="Audienc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edb964-080c-4e95-9aaa-6552ef64660c" elementFormDefault="qualified">
    <xsd:import namespace="http://schemas.microsoft.com/office/2006/documentManagement/types"/>
    <xsd:import namespace="http://schemas.microsoft.com/office/infopath/2007/PartnerControls"/>
    <xsd:element name="CMPubDate" ma:index="2" nillable="true" ma:displayName="Fecha publicación" ma:default="[today]" ma:internalName="CMPubDate">
      <xsd:simpleType>
        <xsd:restriction base="dms:DateTime"/>
      </xsd:simpleType>
    </xsd:element>
    <xsd:element name="CMDescription" ma:index="3" nillable="true" ma:displayName="Descripción" ma:internalName="CMDescription">
      <xsd:simpleType>
        <xsd:restriction base="dms:Note"/>
      </xsd:simpleType>
    </xsd:element>
    <xsd:element name="CMImage" ma:index="4" nillable="true" ma:displayName="Imagen" ma:internalName="CMImage">
      <xsd:simpleType>
        <xsd:restriction base="dms:Unknown"/>
      </xsd:simpleType>
    </xsd:element>
    <xsd:element name="CMLanguage" ma:index="5" nillable="true" ma:displayName="Idioma" ma:default="es-ES" ma:internalName="CMLanguage">
      <xsd:simpleType>
        <xsd:restriction base="dms:Choice">
          <xsd:enumeration value="en-US"/>
          <xsd:enumeration value="es-ES"/>
          <xsd:enumeration value="ca-ES"/>
          <xsd:enumeration value="eu-ES"/>
          <xsd:enumeration value="gl-ES"/>
        </xsd:restriction>
      </xsd:simpleType>
    </xsd:element>
    <xsd:element name="CMTopicTaxonomyUpdater" ma:index="11" nillable="true" ma:displayName="CMTopicTaxonomyUpdater" ma:internalName="CMTopicTaxonomyUpdater" ma:readOnly="false">
      <xsd:simpleType>
        <xsd:restriction base="dms:Unknown"/>
      </xsd:simpleType>
    </xsd:element>
    <xsd:element name="CMTopicText" ma:index="12" nillable="true" ma:taxonomy="true" ma:internalName="CMTopicText" ma:taxonomyFieldName="CMTopic" ma:displayName="Tema" ma:fieldId="{50226632-b3d0-49d3-9754-b1bad03442a9}" ma:sspId="771592c3-635e-4516-94eb-855eb5a1b7ae" ma:termSetId="f9b5ec6f-145f-4ac6-aed4-d081de7bbe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MSubTopicText" ma:index="14" nillable="true" ma:taxonomy="true" ma:internalName="CMSubTopicText" ma:taxonomyFieldName="CMSubTopic" ma:displayName="Subtema" ma:fieldId="{5a688329-5347-4766-8c33-bd2ac5c7e7ad}" ma:sspId="771592c3-635e-4516-94eb-855eb5a1b7ae" ma:termSetId="f9b5ec6f-145f-4ac6-aed4-d081de7bbe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9" nillable="true" ma:displayName="Taxonomy Catch All Column" ma:hidden="true" ma:list="{8815d5c9-0c44-41f7-9f81-078a50253113}" ma:internalName="TaxCatchAll" ma:showField="CatchAllData" ma:web="ffedb964-080c-4e95-9aaa-6552ef6466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Tipo de contenido"/>
        <xsd:element ref="dc:title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5E3B1C-1B04-463A-A3B0-9FF2F91E7D09}">
  <ds:schemaRefs>
    <ds:schemaRef ds:uri="http://purl.org/dc/dcmitype/"/>
    <ds:schemaRef ds:uri="http://www.w3.org/XML/1998/namespace"/>
    <ds:schemaRef ds:uri="http://purl.org/dc/terms/"/>
    <ds:schemaRef ds:uri="ffedb964-080c-4e95-9aaa-6552ef64660c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sharepoint/v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ED24AD2-4588-488B-B17E-01F61DA218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fedb964-080c-4e95-9aaa-6552ef6466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A53D7DF-4D42-4927-904C-16E324B2B56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Simulador Cálculo Indemnización Bajas Menores 54</dc:title>
  <dc:creator>Alvaro Valverde Moreno</dc:creator>
  <cp:lastModifiedBy>Bankia</cp:lastModifiedBy>
  <dcterms:created xsi:type="dcterms:W3CDTF">2015-12-09T08:38:18Z</dcterms:created>
  <dcterms:modified xsi:type="dcterms:W3CDTF">2015-12-09T08:38:18Z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MTopic">
    <vt:lpwstr>290;#Recursos Humanos|eb80eb50-97a5-40f4-b0c8-33297e73374b</vt:lpwstr>
  </property>
  <property fmtid="{D5CDD505-2E9C-101B-9397-08002B2CF9AE}" pid="3" name="CMSubTopic">
    <vt:lpwstr>374;#Acuerdo laboral|3a197cba-54cb-49ba-89fd-cd935157eacf</vt:lpwstr>
  </property>
  <property fmtid="{D5CDD505-2E9C-101B-9397-08002B2CF9AE}" pid="4" name="ContentTypeId">
    <vt:lpwstr>0x01010027047FE9A7F541768C97DDA1BABBAA97003D31745856E940429BA13F502E963212</vt:lpwstr>
  </property>
</Properties>
</file>